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p784\Desktop\"/>
    </mc:Choice>
  </mc:AlternateContent>
  <xr:revisionPtr revIDLastSave="0" documentId="8_{A0C91EDC-F245-4B5E-9882-5D698043294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NR_Account" sheetId="3" r:id="rId1"/>
  </sheets>
  <definedNames>
    <definedName name="_xlnm._FilterDatabase" localSheetId="0" hidden="1">CONR_Account!$B$4:$H$18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-100</definedName>
    <definedName name="_IDVTrackerMajorVersion72_" hidden="1">1</definedName>
    <definedName name="_IDVTrackerMinorVersion72_" hidden="1">0</definedName>
    <definedName name="_IDVTrackerVersion72_" hidden="1">-1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G11" i="3" s="1"/>
  <c r="E10" i="3"/>
  <c r="G10" i="3" s="1"/>
  <c r="F25" i="3" s="1"/>
  <c r="E9" i="3"/>
  <c r="G9" i="3" s="1"/>
  <c r="E8" i="3"/>
  <c r="G8" i="3" s="1"/>
  <c r="E7" i="3"/>
  <c r="G7" i="3" s="1"/>
  <c r="E6" i="3"/>
  <c r="G6" i="3" s="1"/>
  <c r="E5" i="3"/>
  <c r="G5" i="3" s="1"/>
  <c r="F23" i="3" s="1"/>
  <c r="F24" i="3" l="1"/>
  <c r="D24" i="3"/>
  <c r="E24" i="3" s="1"/>
  <c r="G24" i="3" s="1"/>
  <c r="D25" i="3"/>
  <c r="D23" i="3"/>
  <c r="E25" i="3"/>
  <c r="G25" i="3" s="1"/>
  <c r="E23" i="3" l="1"/>
  <c r="G23" i="3" s="1"/>
  <c r="G31" i="3" s="1"/>
  <c r="G33" i="3" l="1"/>
  <c r="C37" i="3" s="1"/>
</calcChain>
</file>

<file path=xl/sharedStrings.xml><?xml version="1.0" encoding="utf-8"?>
<sst xmlns="http://schemas.openxmlformats.org/spreadsheetml/2006/main" count="51" uniqueCount="43">
  <si>
    <t>ProductID</t>
  </si>
  <si>
    <t>Netqty</t>
  </si>
  <si>
    <t>Market</t>
  </si>
  <si>
    <t>DEBM</t>
  </si>
  <si>
    <t>German_Power</t>
  </si>
  <si>
    <t>DEBQ</t>
  </si>
  <si>
    <t>SPAN IM</t>
  </si>
  <si>
    <t>CONR</t>
  </si>
  <si>
    <t>Calculation Concentration Risk Margin</t>
  </si>
  <si>
    <t>Ø Liq. Period</t>
  </si>
  <si>
    <t>Final Results</t>
  </si>
  <si>
    <t>Hungarian_Power</t>
  </si>
  <si>
    <t>F9BM</t>
  </si>
  <si>
    <t>F9BQ</t>
  </si>
  <si>
    <t>F9BY</t>
  </si>
  <si>
    <t>G0BM</t>
  </si>
  <si>
    <t>Gas_NCG</t>
  </si>
  <si>
    <t>G0BQ</t>
  </si>
  <si>
    <t>Margin Type</t>
  </si>
  <si>
    <t>in EUR</t>
  </si>
  <si>
    <t>Positions of an account</t>
  </si>
  <si>
    <t>Concentration risk margin - principal example</t>
  </si>
  <si>
    <t>Liquidation
Period (in days)</t>
  </si>
  <si>
    <t xml:space="preserve"> plain</t>
  </si>
  <si>
    <t>cap</t>
  </si>
  <si>
    <t>Step by step instructions:</t>
  </si>
  <si>
    <t>Step 2) Enter netquantity of each product. Please note to enter a negative number for a short position.</t>
  </si>
  <si>
    <t>Step 1) Enter all ProductIDs of your desired portfolio. Add lines if necessary.</t>
  </si>
  <si>
    <t>Step 4) Enter price per contract in Euro for each product.</t>
  </si>
  <si>
    <t>Step 5) Enter the market for each product.</t>
  </si>
  <si>
    <t>https://www.ecc.de/en/risk-management/margining</t>
  </si>
  <si>
    <t>Please note: You find ProductIDs and Daily Market Volumes in "Market Capacity File" on our Homepage:</t>
  </si>
  <si>
    <t>ContractSize
(e.g. in MWh)</t>
  </si>
  <si>
    <t>Step 3) Enter contractsize for each product (in contract units, e.g. MWh or tons).</t>
  </si>
  <si>
    <t>Step 6) Enter the daily market volume for each market. Add lines if necessary.</t>
  </si>
  <si>
    <t>PositionSize
(in contract unit)</t>
  </si>
  <si>
    <t>Price per contract 
(in EUR)</t>
  </si>
  <si>
    <t>Positionsize 
(in EUR)</t>
  </si>
  <si>
    <t>Step 7) Enter the current SPAN Initial Margin in Euro (see CC750 report)</t>
  </si>
  <si>
    <t>Daily Market Volume 
(e.g. in MWh)</t>
  </si>
  <si>
    <t>Position per Market 
(e.g. in MWh)</t>
  </si>
  <si>
    <t>Absolute Position per Market</t>
  </si>
  <si>
    <t>Absolute Position 
per Market 
(in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</si>
</sst>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2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3" xfId="0" applyNumberFormat="1" applyFont="1" applyBorder="1"/>
    <xf numFmtId="3" fontId="3" fillId="0" borderId="0" xfId="0" applyNumberFormat="1" applyFont="1" applyBorder="1"/>
    <xf numFmtId="4" fontId="3" fillId="0" borderId="4" xfId="0" applyNumberFormat="1" applyFont="1" applyBorder="1"/>
    <xf numFmtId="0" fontId="3" fillId="0" borderId="0" xfId="0" applyFont="1" applyBorder="1"/>
    <xf numFmtId="0" fontId="5" fillId="0" borderId="0" xfId="0" applyFont="1"/>
    <xf numFmtId="4" fontId="2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/>
    <xf numFmtId="0" fontId="4" fillId="3" borderId="0" xfId="0" applyFont="1" applyFill="1" applyBorder="1" applyAlignment="1">
      <alignment horizontal="right"/>
    </xf>
    <xf numFmtId="4" fontId="3" fillId="4" borderId="0" xfId="0" applyNumberFormat="1" applyFont="1" applyFill="1"/>
    <xf numFmtId="3" fontId="3" fillId="4" borderId="0" xfId="0" applyNumberFormat="1" applyFont="1" applyFill="1" applyBorder="1" applyAlignment="1">
      <alignment horizontal="center"/>
    </xf>
    <xf numFmtId="3" fontId="3" fillId="4" borderId="8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4" fontId="3" fillId="5" borderId="0" xfId="0" applyNumberFormat="1" applyFont="1" applyFill="1"/>
    <xf numFmtId="4" fontId="3" fillId="6" borderId="0" xfId="0" applyNumberFormat="1" applyFont="1" applyFill="1"/>
    <xf numFmtId="3" fontId="3" fillId="6" borderId="0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49" fontId="3" fillId="7" borderId="4" xfId="0" applyNumberFormat="1" applyFont="1" applyFill="1" applyBorder="1" applyAlignment="1">
      <alignment horizontal="right"/>
    </xf>
    <xf numFmtId="49" fontId="3" fillId="7" borderId="6" xfId="0" applyNumberFormat="1" applyFont="1" applyFill="1" applyBorder="1" applyAlignment="1">
      <alignment horizontal="right"/>
    </xf>
    <xf numFmtId="0" fontId="3" fillId="7" borderId="0" xfId="0" applyFont="1" applyFill="1" applyAlignment="1"/>
    <xf numFmtId="4" fontId="6" fillId="0" borderId="0" xfId="0" applyNumberFormat="1" applyFont="1" applyAlignment="1">
      <alignment vertical="center"/>
    </xf>
    <xf numFmtId="0" fontId="7" fillId="9" borderId="0" xfId="0" applyFont="1" applyFill="1"/>
    <xf numFmtId="3" fontId="3" fillId="9" borderId="0" xfId="0" applyNumberFormat="1" applyFont="1" applyFill="1" applyBorder="1"/>
    <xf numFmtId="4" fontId="2" fillId="3" borderId="4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49" fontId="3" fillId="0" borderId="1" xfId="0" applyNumberFormat="1" applyFont="1" applyBorder="1"/>
    <xf numFmtId="3" fontId="3" fillId="9" borderId="7" xfId="0" applyNumberFormat="1" applyFont="1" applyFill="1" applyBorder="1"/>
    <xf numFmtId="3" fontId="3" fillId="0" borderId="7" xfId="0" applyNumberFormat="1" applyFont="1" applyBorder="1"/>
    <xf numFmtId="4" fontId="3" fillId="0" borderId="2" xfId="0" applyNumberFormat="1" applyFont="1" applyBorder="1"/>
    <xf numFmtId="0" fontId="3" fillId="0" borderId="7" xfId="0" applyFont="1" applyFill="1" applyBorder="1"/>
    <xf numFmtId="0" fontId="4" fillId="0" borderId="2" xfId="0" applyFont="1" applyFill="1" applyBorder="1" applyAlignment="1">
      <alignment horizontal="right"/>
    </xf>
    <xf numFmtId="0" fontId="3" fillId="0" borderId="0" xfId="0" applyFont="1" applyFill="1" applyBorder="1"/>
    <xf numFmtId="0" fontId="4" fillId="0" borderId="4" xfId="0" applyFont="1" applyFill="1" applyBorder="1" applyAlignment="1">
      <alignment horizontal="right"/>
    </xf>
    <xf numFmtId="0" fontId="3" fillId="10" borderId="0" xfId="0" applyFont="1" applyFill="1"/>
    <xf numFmtId="3" fontId="3" fillId="10" borderId="4" xfId="0" applyNumberFormat="1" applyFont="1" applyFill="1" applyBorder="1"/>
    <xf numFmtId="4" fontId="3" fillId="0" borderId="5" xfId="0" applyNumberFormat="1" applyFont="1" applyFill="1" applyBorder="1"/>
    <xf numFmtId="3" fontId="3" fillId="0" borderId="6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4" fontId="3" fillId="5" borderId="0" xfId="0" applyNumberFormat="1" applyFont="1" applyFill="1" applyBorder="1" applyAlignment="1">
      <alignment horizontal="center"/>
    </xf>
    <xf numFmtId="4" fontId="3" fillId="5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/>
    </xf>
    <xf numFmtId="49" fontId="3" fillId="8" borderId="5" xfId="0" applyNumberFormat="1" applyFont="1" applyFill="1" applyBorder="1" applyAlignment="1">
      <alignment horizontal="center"/>
    </xf>
    <xf numFmtId="4" fontId="3" fillId="8" borderId="0" xfId="0" applyNumberFormat="1" applyFont="1" applyFill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9" borderId="0" xfId="0" applyFont="1" applyFill="1"/>
    <xf numFmtId="0" fontId="8" fillId="0" borderId="0" xfId="1"/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/>
    <xf numFmtId="0" fontId="2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  <color rgb="FFFFCCFF"/>
      <color rgb="FFFF7C8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c.de/en/risk-management/margi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37"/>
  <sheetViews>
    <sheetView showGridLines="0" tabSelected="1" zoomScale="85" zoomScaleNormal="85" workbookViewId="0">
      <selection activeCell="F23" sqref="F23"/>
    </sheetView>
  </sheetViews>
  <sheetFormatPr baseColWidth="10" defaultColWidth="11.42578125" defaultRowHeight="15.75" x14ac:dyDescent="0.25"/>
  <cols>
    <col min="1" max="1" width="2.42578125" style="2" customWidth="1"/>
    <col min="2" max="2" width="21.140625" style="2" customWidth="1"/>
    <col min="3" max="4" width="18.28515625" style="2" customWidth="1"/>
    <col min="5" max="5" width="18.28515625" style="3" customWidth="1"/>
    <col min="6" max="6" width="22.7109375" style="3" customWidth="1"/>
    <col min="7" max="8" width="22.28515625" style="3" customWidth="1"/>
    <col min="9" max="9" width="22.28515625" style="2" customWidth="1"/>
    <col min="10" max="10" width="100.85546875" style="2" bestFit="1" customWidth="1"/>
    <col min="11" max="16384" width="11.42578125" style="2"/>
  </cols>
  <sheetData>
    <row r="1" spans="2:10" ht="33.75" x14ac:dyDescent="0.5">
      <c r="B1" s="11" t="s">
        <v>21</v>
      </c>
    </row>
    <row r="2" spans="2:10" ht="9" customHeight="1" x14ac:dyDescent="0.5">
      <c r="B2" s="11"/>
    </row>
    <row r="3" spans="2:10" ht="36" customHeight="1" x14ac:dyDescent="0.4">
      <c r="B3" s="1" t="s">
        <v>20</v>
      </c>
      <c r="H3" s="2"/>
    </row>
    <row r="4" spans="2:10" ht="31.5" x14ac:dyDescent="0.25">
      <c r="B4" s="48" t="s">
        <v>0</v>
      </c>
      <c r="C4" s="49" t="s">
        <v>1</v>
      </c>
      <c r="D4" s="50" t="s">
        <v>32</v>
      </c>
      <c r="E4" s="50" t="s">
        <v>35</v>
      </c>
      <c r="F4" s="50" t="s">
        <v>36</v>
      </c>
      <c r="G4" s="50" t="s">
        <v>37</v>
      </c>
      <c r="H4" s="51" t="s">
        <v>2</v>
      </c>
      <c r="J4" s="28" t="s">
        <v>25</v>
      </c>
    </row>
    <row r="5" spans="2:10" x14ac:dyDescent="0.25">
      <c r="B5" s="52" t="s">
        <v>15</v>
      </c>
      <c r="C5" s="16">
        <v>-750</v>
      </c>
      <c r="D5" s="23">
        <v>720</v>
      </c>
      <c r="E5" s="19">
        <f>C5*D5</f>
        <v>-540000</v>
      </c>
      <c r="F5" s="46">
        <v>10</v>
      </c>
      <c r="G5" s="19">
        <f>E5*F5</f>
        <v>-5400000</v>
      </c>
      <c r="H5" s="25" t="s">
        <v>16</v>
      </c>
      <c r="J5" s="54" t="s">
        <v>27</v>
      </c>
    </row>
    <row r="6" spans="2:10" x14ac:dyDescent="0.25">
      <c r="B6" s="52" t="s">
        <v>17</v>
      </c>
      <c r="C6" s="16">
        <v>-500</v>
      </c>
      <c r="D6" s="23">
        <v>2208</v>
      </c>
      <c r="E6" s="19">
        <f t="shared" ref="E6:E11" si="0">C6*D6</f>
        <v>-1104000</v>
      </c>
      <c r="F6" s="46">
        <v>2.5</v>
      </c>
      <c r="G6" s="19">
        <f t="shared" ref="G6:G11" si="1">E6*F6</f>
        <v>-2760000</v>
      </c>
      <c r="H6" s="25" t="s">
        <v>16</v>
      </c>
      <c r="J6" s="3"/>
    </row>
    <row r="7" spans="2:10" x14ac:dyDescent="0.25">
      <c r="B7" s="52" t="s">
        <v>12</v>
      </c>
      <c r="C7" s="16">
        <v>-25</v>
      </c>
      <c r="D7" s="23">
        <v>744</v>
      </c>
      <c r="E7" s="19">
        <f t="shared" si="0"/>
        <v>-18600</v>
      </c>
      <c r="F7" s="46">
        <v>7.5</v>
      </c>
      <c r="G7" s="19">
        <f t="shared" si="1"/>
        <v>-139500</v>
      </c>
      <c r="H7" s="25" t="s">
        <v>11</v>
      </c>
      <c r="J7" s="15" t="s">
        <v>26</v>
      </c>
    </row>
    <row r="8" spans="2:10" x14ac:dyDescent="0.25">
      <c r="B8" s="52" t="s">
        <v>13</v>
      </c>
      <c r="C8" s="16">
        <v>100</v>
      </c>
      <c r="D8" s="23">
        <v>2208</v>
      </c>
      <c r="E8" s="19">
        <f t="shared" si="0"/>
        <v>220800</v>
      </c>
      <c r="F8" s="46">
        <v>1</v>
      </c>
      <c r="G8" s="19">
        <f t="shared" si="1"/>
        <v>220800</v>
      </c>
      <c r="H8" s="25" t="s">
        <v>11</v>
      </c>
      <c r="J8" s="3"/>
    </row>
    <row r="9" spans="2:10" x14ac:dyDescent="0.25">
      <c r="B9" s="52" t="s">
        <v>14</v>
      </c>
      <c r="C9" s="16">
        <v>175</v>
      </c>
      <c r="D9" s="23">
        <v>8760</v>
      </c>
      <c r="E9" s="19">
        <f t="shared" si="0"/>
        <v>1533000</v>
      </c>
      <c r="F9" s="46">
        <v>15</v>
      </c>
      <c r="G9" s="19">
        <f t="shared" si="1"/>
        <v>22995000</v>
      </c>
      <c r="H9" s="25" t="s">
        <v>11</v>
      </c>
      <c r="J9" s="22" t="s">
        <v>33</v>
      </c>
    </row>
    <row r="10" spans="2:10" x14ac:dyDescent="0.25">
      <c r="B10" s="52" t="s">
        <v>3</v>
      </c>
      <c r="C10" s="16">
        <v>500</v>
      </c>
      <c r="D10" s="23">
        <v>744</v>
      </c>
      <c r="E10" s="19">
        <f t="shared" si="0"/>
        <v>372000</v>
      </c>
      <c r="F10" s="46">
        <v>12</v>
      </c>
      <c r="G10" s="19">
        <f t="shared" si="1"/>
        <v>4464000</v>
      </c>
      <c r="H10" s="25" t="s">
        <v>4</v>
      </c>
      <c r="J10" s="3"/>
    </row>
    <row r="11" spans="2:10" x14ac:dyDescent="0.25">
      <c r="B11" s="52" t="s">
        <v>5</v>
      </c>
      <c r="C11" s="16">
        <v>-750</v>
      </c>
      <c r="D11" s="23">
        <v>2209</v>
      </c>
      <c r="E11" s="19">
        <f t="shared" si="0"/>
        <v>-1656750</v>
      </c>
      <c r="F11" s="46">
        <v>20</v>
      </c>
      <c r="G11" s="19">
        <f t="shared" si="1"/>
        <v>-33135000</v>
      </c>
      <c r="H11" s="25" t="s">
        <v>4</v>
      </c>
      <c r="J11" s="21" t="s">
        <v>28</v>
      </c>
    </row>
    <row r="12" spans="2:10" x14ac:dyDescent="0.25">
      <c r="B12" s="52"/>
      <c r="C12" s="16"/>
      <c r="D12" s="23"/>
      <c r="E12" s="19"/>
      <c r="F12" s="46"/>
      <c r="G12" s="19"/>
      <c r="H12" s="25"/>
    </row>
    <row r="13" spans="2:10" x14ac:dyDescent="0.25">
      <c r="B13" s="52"/>
      <c r="C13" s="16"/>
      <c r="D13" s="23"/>
      <c r="E13" s="19"/>
      <c r="F13" s="46"/>
      <c r="G13" s="19"/>
      <c r="H13" s="25"/>
      <c r="J13" s="27" t="s">
        <v>29</v>
      </c>
    </row>
    <row r="14" spans="2:10" x14ac:dyDescent="0.25">
      <c r="B14" s="52"/>
      <c r="C14" s="16"/>
      <c r="D14" s="23"/>
      <c r="E14" s="19"/>
      <c r="F14" s="46"/>
      <c r="G14" s="19"/>
      <c r="H14" s="25"/>
      <c r="I14" s="6"/>
    </row>
    <row r="15" spans="2:10" x14ac:dyDescent="0.25">
      <c r="B15" s="52"/>
      <c r="C15" s="16"/>
      <c r="D15" s="23"/>
      <c r="E15" s="19"/>
      <c r="F15" s="46"/>
      <c r="G15" s="19"/>
      <c r="H15" s="25"/>
    </row>
    <row r="16" spans="2:10" x14ac:dyDescent="0.25">
      <c r="B16" s="52"/>
      <c r="C16" s="16"/>
      <c r="D16" s="23"/>
      <c r="E16" s="19"/>
      <c r="F16" s="46"/>
      <c r="G16" s="19"/>
      <c r="H16" s="25"/>
      <c r="I16" s="3"/>
      <c r="J16" s="63" t="s">
        <v>31</v>
      </c>
    </row>
    <row r="17" spans="2:10" x14ac:dyDescent="0.25">
      <c r="B17" s="52"/>
      <c r="C17" s="16"/>
      <c r="D17" s="23"/>
      <c r="E17" s="19"/>
      <c r="F17" s="46"/>
      <c r="G17" s="19"/>
      <c r="H17" s="25"/>
      <c r="I17" s="3"/>
      <c r="J17" s="59" t="s">
        <v>30</v>
      </c>
    </row>
    <row r="18" spans="2:10" x14ac:dyDescent="0.25">
      <c r="B18" s="53"/>
      <c r="C18" s="17"/>
      <c r="D18" s="24"/>
      <c r="E18" s="45"/>
      <c r="F18" s="47"/>
      <c r="G18" s="45"/>
      <c r="H18" s="26"/>
      <c r="I18" s="3"/>
    </row>
    <row r="19" spans="2:10" x14ac:dyDescent="0.25">
      <c r="B19" s="18"/>
      <c r="C19" s="19"/>
      <c r="D19" s="19"/>
      <c r="E19" s="5"/>
      <c r="F19" s="5"/>
      <c r="G19" s="5"/>
      <c r="H19" s="20"/>
    </row>
    <row r="20" spans="2:10" x14ac:dyDescent="0.25">
      <c r="B20" s="18"/>
      <c r="C20" s="19"/>
      <c r="D20" s="19"/>
      <c r="E20" s="5"/>
      <c r="F20" s="5"/>
      <c r="G20" s="5"/>
      <c r="H20" s="20"/>
    </row>
    <row r="21" spans="2:10" ht="26.25" x14ac:dyDescent="0.4">
      <c r="B21" s="1" t="s">
        <v>8</v>
      </c>
      <c r="E21" s="2"/>
      <c r="F21" s="2"/>
      <c r="G21" s="2"/>
    </row>
    <row r="22" spans="2:10" ht="47.25" x14ac:dyDescent="0.25">
      <c r="B22" s="4" t="s">
        <v>2</v>
      </c>
      <c r="C22" s="60" t="s">
        <v>39</v>
      </c>
      <c r="D22" s="60" t="s">
        <v>40</v>
      </c>
      <c r="E22" s="60" t="s">
        <v>41</v>
      </c>
      <c r="F22" s="60" t="s">
        <v>42</v>
      </c>
      <c r="G22" s="61" t="s">
        <v>22</v>
      </c>
    </row>
    <row r="23" spans="2:10" x14ac:dyDescent="0.25">
      <c r="B23" s="33" t="s">
        <v>16</v>
      </c>
      <c r="C23" s="34">
        <v>5893532</v>
      </c>
      <c r="D23" s="35">
        <f>SUMIFS($E$5:$E$18,$H$5:$H$18,$B23)</f>
        <v>-1644000</v>
      </c>
      <c r="E23" s="35">
        <f>ABS(D23)</f>
        <v>1644000</v>
      </c>
      <c r="F23" s="35">
        <f t="shared" ref="F23:F24" si="2">ABS(SUMIFS($G$5:$G$18,$H$5:$H$18,$B23))</f>
        <v>8160000</v>
      </c>
      <c r="G23" s="36">
        <f>ABS(E23/C23)+0.3</f>
        <v>0.57894987250429786</v>
      </c>
      <c r="J23" s="29" t="s">
        <v>34</v>
      </c>
    </row>
    <row r="24" spans="2:10" x14ac:dyDescent="0.25">
      <c r="B24" s="7" t="s">
        <v>11</v>
      </c>
      <c r="C24" s="30">
        <v>334636</v>
      </c>
      <c r="D24" s="8">
        <f>SUMIFS($E$5:$E$18,$H$5:$H$18,$B24)</f>
        <v>1735200</v>
      </c>
      <c r="E24" s="8">
        <f>ABS(D24)</f>
        <v>1735200</v>
      </c>
      <c r="F24" s="8">
        <f t="shared" si="2"/>
        <v>23076300</v>
      </c>
      <c r="G24" s="9">
        <f>ABS(E24/C24)+0.3</f>
        <v>5.4853357080529292</v>
      </c>
    </row>
    <row r="25" spans="2:10" x14ac:dyDescent="0.25">
      <c r="B25" s="7" t="s">
        <v>4</v>
      </c>
      <c r="C25" s="30">
        <v>25983319.039999999</v>
      </c>
      <c r="D25" s="8">
        <f>SUMIFS($E$5:$E$18,$H$5:$H$18,$B25)</f>
        <v>-1284750</v>
      </c>
      <c r="E25" s="8">
        <f t="shared" ref="E25" si="3">ABS(D25)</f>
        <v>1284750</v>
      </c>
      <c r="F25" s="8">
        <f>ABS(SUMIFS($G$5:$G$18,$H$5:$H$18,$B25))</f>
        <v>28671000</v>
      </c>
      <c r="G25" s="9">
        <f>ABS(E25/C25)+0.3</f>
        <v>0.3494451843516293</v>
      </c>
    </row>
    <row r="26" spans="2:10" x14ac:dyDescent="0.25">
      <c r="B26" s="7"/>
      <c r="C26" s="30"/>
      <c r="D26" s="8"/>
      <c r="E26" s="8"/>
      <c r="F26" s="8"/>
      <c r="G26" s="9"/>
    </row>
    <row r="27" spans="2:10" x14ac:dyDescent="0.25">
      <c r="B27" s="7"/>
      <c r="C27" s="30"/>
      <c r="D27" s="8"/>
      <c r="E27" s="8"/>
      <c r="F27" s="8"/>
      <c r="G27" s="9"/>
    </row>
    <row r="28" spans="2:10" x14ac:dyDescent="0.25">
      <c r="B28" s="7"/>
      <c r="C28" s="30"/>
      <c r="D28" s="8"/>
      <c r="E28" s="8"/>
      <c r="F28" s="8"/>
      <c r="G28" s="9"/>
    </row>
    <row r="29" spans="2:10" x14ac:dyDescent="0.25">
      <c r="B29" s="7"/>
      <c r="C29" s="30"/>
      <c r="D29" s="8"/>
      <c r="E29" s="8"/>
      <c r="F29" s="8"/>
      <c r="G29" s="9"/>
    </row>
    <row r="30" spans="2:10" x14ac:dyDescent="0.25">
      <c r="B30" s="57"/>
      <c r="C30" s="58"/>
      <c r="E30" s="2"/>
      <c r="F30" s="55"/>
      <c r="G30" s="56"/>
      <c r="H30" s="2"/>
    </row>
    <row r="31" spans="2:10" x14ac:dyDescent="0.25">
      <c r="B31" s="37"/>
      <c r="C31" s="37"/>
      <c r="D31" s="37"/>
      <c r="E31" s="38"/>
      <c r="F31" s="14" t="s">
        <v>23</v>
      </c>
      <c r="G31" s="31">
        <f>SUMPRODUCT(G23:G30,F23:F30)/SUM(F23:F30)</f>
        <v>2.3590518390901014</v>
      </c>
    </row>
    <row r="32" spans="2:10" x14ac:dyDescent="0.25">
      <c r="B32" s="39"/>
      <c r="C32" s="39"/>
      <c r="D32" s="39"/>
      <c r="E32" s="40"/>
      <c r="F32" s="14" t="s">
        <v>24</v>
      </c>
      <c r="G32" s="31">
        <v>3</v>
      </c>
    </row>
    <row r="33" spans="2:10" x14ac:dyDescent="0.25">
      <c r="B33" s="10"/>
      <c r="C33" s="10"/>
      <c r="D33" s="10"/>
      <c r="F33" s="32" t="s">
        <v>9</v>
      </c>
      <c r="G33" s="62">
        <f>MIN(G31,G32)</f>
        <v>2.3590518390901014</v>
      </c>
    </row>
    <row r="34" spans="2:10" ht="26.25" x14ac:dyDescent="0.4">
      <c r="B34" s="1" t="s">
        <v>10</v>
      </c>
    </row>
    <row r="35" spans="2:10" x14ac:dyDescent="0.25">
      <c r="B35" s="4" t="s">
        <v>18</v>
      </c>
      <c r="C35" s="12" t="s">
        <v>19</v>
      </c>
    </row>
    <row r="36" spans="2:10" x14ac:dyDescent="0.25">
      <c r="B36" s="13" t="s">
        <v>6</v>
      </c>
      <c r="C36" s="42">
        <v>13390156.5</v>
      </c>
      <c r="J36" s="41" t="s">
        <v>38</v>
      </c>
    </row>
    <row r="37" spans="2:10" x14ac:dyDescent="0.25">
      <c r="B37" s="43" t="s">
        <v>7</v>
      </c>
      <c r="C37" s="44">
        <f>C36*MAX(0,SQRT($G$33/2)-1)</f>
        <v>1152354.3775702158</v>
      </c>
    </row>
  </sheetData>
  <hyperlinks>
    <hyperlink ref="J17" r:id="rId1" xr:uid="{4AE9FAEB-B332-46AF-BB99-225F9529CB4B}"/>
  </hyperlinks>
  <pageMargins left="0.7" right="0.7" top="0.78740157499999996" bottom="0.78740157499999996" header="0.3" footer="0.3"/>
  <pageSetup paperSize="9" orientation="portrait" verticalDpi="598" r:id="rId2"/>
  <headerFooter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CONR_Account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Sprotte</dc:creator>
  <cp:lastModifiedBy>Andreas Sprotte</cp:lastModifiedBy>
  <cp:lastPrinted>2022-01-19T11:42:36Z</cp:lastPrinted>
  <dcterms:created xsi:type="dcterms:W3CDTF">2019-06-28T11:12:13Z</dcterms:created>
  <dcterms:modified xsi:type="dcterms:W3CDTF">2022-01-26T07:44:14Z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{4218A792-9B81-4D26-AB15-6C5127E6C281}</vt:lpwstr>
  </property>
  <property fmtid="{D5CDD505-2E9C-101B-9397-08002B2CF9AE}" pid="3" name="MSIP_Label_2e952e98-911c-4aff-840a-f71bc6baaf7f_Enabled">
    <vt:lpwstr>true</vt:lpwstr>
  </property>
  <property fmtid="{D5CDD505-2E9C-101B-9397-08002B2CF9AE}" pid="4" name="MSIP_Label_2e952e98-911c-4aff-840a-f71bc6baaf7f_SetDate">
    <vt:lpwstr>2022-01-26T07:44:05Z</vt:lpwstr>
  </property>
  <property fmtid="{D5CDD505-2E9C-101B-9397-08002B2CF9AE}" pid="5" name="MSIP_Label_2e952e98-911c-4aff-840a-f71bc6baaf7f_Method">
    <vt:lpwstr>Standard</vt:lpwstr>
  </property>
  <property fmtid="{D5CDD505-2E9C-101B-9397-08002B2CF9AE}" pid="6" name="MSIP_Label_2e952e98-911c-4aff-840a-f71bc6baaf7f_Name">
    <vt:lpwstr>2e952e98-911c-4aff-840a-f71bc6baaf7f</vt:lpwstr>
  </property>
  <property fmtid="{D5CDD505-2E9C-101B-9397-08002B2CF9AE}" pid="7" name="MSIP_Label_2e952e98-911c-4aff-840a-f71bc6baaf7f_SiteId">
    <vt:lpwstr>e00ddcdf-1e0f-4be5-a37a-894a4731986a</vt:lpwstr>
  </property>
  <property fmtid="{D5CDD505-2E9C-101B-9397-08002B2CF9AE}" pid="8" name="MSIP_Label_2e952e98-911c-4aff-840a-f71bc6baaf7f_ActionId">
    <vt:lpwstr>00287948-d168-4c5b-8503-126b499cc848</vt:lpwstr>
  </property>
  <property fmtid="{D5CDD505-2E9C-101B-9397-08002B2CF9AE}" pid="9" name="MSIP_Label_2e952e98-911c-4aff-840a-f71bc6baaf7f_ContentBits">
    <vt:lpwstr>2</vt:lpwstr>
  </property>
</Properties>
</file>